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Work 2021_01_23\COPD\COPD Prognosis - Respiratory\"/>
    </mc:Choice>
  </mc:AlternateContent>
  <xr:revisionPtr revIDLastSave="0" documentId="8_{0B8758C5-EAF1-47A0-BCC5-A2A0B7F2D046}" xr6:coauthVersionLast="47" xr6:coauthVersionMax="47" xr10:uidLastSave="{00000000-0000-0000-0000-000000000000}"/>
  <bookViews>
    <workbookView xWindow="-22597" yWindow="-98" windowWidth="22695" windowHeight="14595" xr2:uid="{00000000-000D-0000-FFFF-FFFF00000000}"/>
  </bookViews>
  <sheets>
    <sheet name="Calculator" sheetId="1" r:id="rId1"/>
    <sheet name="Calculations" sheetId="4" r:id="rId2"/>
    <sheet name="Coefficients" sheetId="3" r:id="rId3"/>
    <sheet name="MeanAndSD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4" l="1"/>
  <c r="B33" i="4"/>
  <c r="B34" i="4" s="1"/>
  <c r="B31" i="4"/>
  <c r="B32" i="4" s="1"/>
  <c r="B29" i="4"/>
  <c r="B27" i="4"/>
  <c r="B19" i="4"/>
  <c r="E19" i="4" s="1"/>
  <c r="B17" i="4"/>
  <c r="B13" i="4"/>
  <c r="B11" i="4"/>
  <c r="B7" i="4"/>
  <c r="B5" i="4"/>
  <c r="B3" i="4"/>
  <c r="C36" i="4"/>
  <c r="E36" i="4" s="1"/>
  <c r="C34" i="4"/>
  <c r="C33" i="4"/>
  <c r="E33" i="4" s="1"/>
  <c r="C32" i="4"/>
  <c r="C31" i="4"/>
  <c r="C29" i="4"/>
  <c r="C27" i="4"/>
  <c r="C25" i="4"/>
  <c r="C19" i="4"/>
  <c r="C17" i="4"/>
  <c r="C13" i="4"/>
  <c r="C11" i="4"/>
  <c r="C7" i="4"/>
  <c r="C5" i="4"/>
  <c r="C3" i="4"/>
  <c r="E11" i="4" l="1"/>
  <c r="E13" i="4"/>
  <c r="E17" i="4"/>
  <c r="E7" i="4"/>
  <c r="E5" i="4"/>
  <c r="E3" i="4"/>
  <c r="E31" i="4"/>
  <c r="E29" i="4"/>
  <c r="E27" i="4"/>
  <c r="E25" i="4"/>
  <c r="E32" i="4"/>
  <c r="E34" i="4"/>
  <c r="E38" i="4" l="1"/>
  <c r="E40" i="4" s="1"/>
  <c r="E42" i="4" l="1"/>
  <c r="E8" i="1"/>
</calcChain>
</file>

<file path=xl/sharedStrings.xml><?xml version="1.0" encoding="utf-8"?>
<sst xmlns="http://schemas.openxmlformats.org/spreadsheetml/2006/main" count="85" uniqueCount="80">
  <si>
    <t>COPD Project</t>
  </si>
  <si>
    <t>Alex McConnachie</t>
  </si>
  <si>
    <t>INPUT</t>
  </si>
  <si>
    <t>Age</t>
  </si>
  <si>
    <t>Years</t>
  </si>
  <si>
    <t>Sex</t>
  </si>
  <si>
    <t>Male=1, Female=0</t>
  </si>
  <si>
    <t>Length of Hospital Stay</t>
  </si>
  <si>
    <t>Days</t>
  </si>
  <si>
    <t>UNITS</t>
  </si>
  <si>
    <t>ED Visit or Hospital Admission in laste 90 days with recording of:</t>
  </si>
  <si>
    <t>Yes=1, No=0</t>
  </si>
  <si>
    <t>Dementia</t>
  </si>
  <si>
    <t>Prescription dispensed within last 90 days for:</t>
  </si>
  <si>
    <t>Oxygen (BNF 3.6)</t>
  </si>
  <si>
    <t>Neutrophils</t>
  </si>
  <si>
    <t>Lymphocytes</t>
  </si>
  <si>
    <t>Albumin</t>
  </si>
  <si>
    <t>Creatinine</t>
  </si>
  <si>
    <t>Chloride</t>
  </si>
  <si>
    <t>Urea</t>
  </si>
  <si>
    <t>10^9/l</t>
  </si>
  <si>
    <t>g/l</t>
  </si>
  <si>
    <t>µmol/l</t>
  </si>
  <si>
    <t>mmol/l</t>
  </si>
  <si>
    <t>VALUE</t>
  </si>
  <si>
    <t>TRANSFORMATION</t>
  </si>
  <si>
    <t>TRANSFORMED VALUE</t>
  </si>
  <si>
    <t>COEFFICIENT</t>
  </si>
  <si>
    <t>(age-50)/10</t>
  </si>
  <si>
    <t>log(los)/log(2)</t>
  </si>
  <si>
    <t>z-score(log(neutro/lympho))</t>
  </si>
  <si>
    <t>z-score(albumin)</t>
  </si>
  <si>
    <t>z-score(1/creatinine)</t>
  </si>
  <si>
    <t>z-score(chloride)</t>
  </si>
  <si>
    <t>z-score(chloride)^2</t>
  </si>
  <si>
    <t>z-score(log(urea))</t>
  </si>
  <si>
    <t>z-score(log(urea))^2</t>
  </si>
  <si>
    <t>loglos2</t>
  </si>
  <si>
    <t>neulymph</t>
  </si>
  <si>
    <t>albumin</t>
  </si>
  <si>
    <t>creat</t>
  </si>
  <si>
    <t>clor</t>
  </si>
  <si>
    <t>urea</t>
  </si>
  <si>
    <t>Mean</t>
  </si>
  <si>
    <t>SD</t>
  </si>
  <si>
    <t>Estimate</t>
  </si>
  <si>
    <t>(Intercept)</t>
  </si>
  <si>
    <t>I((age - 50)/10)</t>
  </si>
  <si>
    <t>sexMale</t>
  </si>
  <si>
    <t>I(log(los)/log(2))</t>
  </si>
  <si>
    <t>mh_cancer_90dYes</t>
  </si>
  <si>
    <t>mh_dem_90dYes</t>
  </si>
  <si>
    <t>on_oxygenYes</t>
  </si>
  <si>
    <t>on_pos_inoYes</t>
  </si>
  <si>
    <t>z.score(log(lab_neutro/lab_lympho))</t>
  </si>
  <si>
    <t>z.score(lab_alb)</t>
  </si>
  <si>
    <t>z.score(1/lab_creat)</t>
  </si>
  <si>
    <t>z.score(lab_clor)</t>
  </si>
  <si>
    <t>z.squared(lab_clor)</t>
  </si>
  <si>
    <t>z.score(log(lab_urea))</t>
  </si>
  <si>
    <t>z.squared(log(lab_urea))</t>
  </si>
  <si>
    <t>Intercept</t>
  </si>
  <si>
    <t>TERM</t>
  </si>
  <si>
    <t>Linear predictor</t>
  </si>
  <si>
    <t>Probability</t>
  </si>
  <si>
    <t>Percentage</t>
  </si>
  <si>
    <t>PREDICTED PROBABILITY OF DEATH WITHIN 90 DAYS</t>
  </si>
  <si>
    <t>male</t>
  </si>
  <si>
    <t>cancer</t>
  </si>
  <si>
    <t>dementia</t>
  </si>
  <si>
    <t>oxygen</t>
  </si>
  <si>
    <t>positive inotropic</t>
  </si>
  <si>
    <t>Risk Calculator - Proof of Concept - NOT FOR CLINICAL USE</t>
  </si>
  <si>
    <t>NOT FOR CLINICAL USE</t>
  </si>
  <si>
    <t>Comments</t>
  </si>
  <si>
    <r>
      <t xml:space="preserve">Cancer </t>
    </r>
    <r>
      <rPr>
        <sz val="11"/>
        <color theme="1"/>
        <rFont val="Calibri"/>
        <family val="2"/>
        <scheme val="minor"/>
      </rPr>
      <t xml:space="preserve"># </t>
    </r>
  </si>
  <si>
    <r>
      <t xml:space="preserve">Most recent </t>
    </r>
    <r>
      <rPr>
        <sz val="11"/>
        <color theme="1"/>
        <rFont val="Calibri"/>
        <family val="2"/>
        <scheme val="minor"/>
      </rPr>
      <t>blood measurement of:</t>
    </r>
  </si>
  <si>
    <t>Digoxin or other Positive Inotropic Agents (BNF 2.1)</t>
  </si>
  <si>
    <t># Other than lung cancer, because such cases were excluded from the analysis on which this calculator is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</si>
</sst>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0" xfId="0" applyBorder="1"/>
    <xf numFmtId="10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Border="1"/>
    <xf numFmtId="0" fontId="0" fillId="0" borderId="0" xfId="0" applyFont="1" applyFill="1" applyAlignment="1">
      <alignment horizontal="right" inden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workbookViewId="0">
      <selection activeCell="F24" sqref="F24"/>
    </sheetView>
  </sheetViews>
  <sheetFormatPr defaultRowHeight="15" x14ac:dyDescent="0.25"/>
  <cols>
    <col min="1" max="1" width="59" bestFit="1" customWidth="1"/>
    <col min="2" max="3" width="17.28515625" bestFit="1" customWidth="1"/>
    <col min="5" max="5" width="26.85546875" bestFit="1" customWidth="1"/>
    <col min="6" max="6" width="20.85546875" bestFit="1" customWidth="1"/>
    <col min="7" max="7" width="12.28515625" bestFit="1" customWidth="1"/>
  </cols>
  <sheetData>
    <row r="1" spans="1:7" x14ac:dyDescent="0.25">
      <c r="A1" t="s">
        <v>0</v>
      </c>
    </row>
    <row r="2" spans="1:7" x14ac:dyDescent="0.25">
      <c r="A2" t="s">
        <v>73</v>
      </c>
    </row>
    <row r="3" spans="1:7" x14ac:dyDescent="0.25">
      <c r="A3" t="s">
        <v>1</v>
      </c>
    </row>
    <row r="4" spans="1:7" x14ac:dyDescent="0.25">
      <c r="A4" s="1">
        <v>44374</v>
      </c>
    </row>
    <row r="6" spans="1:7" x14ac:dyDescent="0.25">
      <c r="A6" t="s">
        <v>2</v>
      </c>
      <c r="B6" s="4" t="s">
        <v>25</v>
      </c>
      <c r="C6" t="s">
        <v>9</v>
      </c>
      <c r="E6" t="s">
        <v>67</v>
      </c>
      <c r="G6" t="s">
        <v>75</v>
      </c>
    </row>
    <row r="7" spans="1:7" x14ac:dyDescent="0.25">
      <c r="B7" s="4"/>
    </row>
    <row r="8" spans="1:7" x14ac:dyDescent="0.25">
      <c r="A8" t="s">
        <v>3</v>
      </c>
      <c r="B8" s="3"/>
      <c r="C8" t="s">
        <v>4</v>
      </c>
      <c r="E8" s="5" t="e">
        <f>Calculations!E40</f>
        <v>#VALUE!</v>
      </c>
    </row>
    <row r="9" spans="1:7" x14ac:dyDescent="0.25">
      <c r="B9" s="4"/>
      <c r="E9" t="s">
        <v>74</v>
      </c>
    </row>
    <row r="10" spans="1:7" x14ac:dyDescent="0.25">
      <c r="A10" t="s">
        <v>5</v>
      </c>
      <c r="B10" s="3"/>
      <c r="C10" t="s">
        <v>6</v>
      </c>
    </row>
    <row r="11" spans="1:7" x14ac:dyDescent="0.25">
      <c r="B11" s="4"/>
    </row>
    <row r="12" spans="1:7" x14ac:dyDescent="0.25">
      <c r="A12" t="s">
        <v>7</v>
      </c>
      <c r="B12" s="3"/>
      <c r="C12" t="s">
        <v>8</v>
      </c>
    </row>
    <row r="13" spans="1:7" x14ac:dyDescent="0.25">
      <c r="B13" s="4"/>
    </row>
    <row r="14" spans="1:7" x14ac:dyDescent="0.25">
      <c r="A14" t="s">
        <v>10</v>
      </c>
      <c r="B14" s="4"/>
    </row>
    <row r="15" spans="1:7" x14ac:dyDescent="0.25">
      <c r="B15" s="4"/>
    </row>
    <row r="16" spans="1:7" x14ac:dyDescent="0.25">
      <c r="A16" s="7" t="s">
        <v>76</v>
      </c>
      <c r="B16" s="8"/>
      <c r="C16" s="9" t="s">
        <v>11</v>
      </c>
      <c r="D16" s="9"/>
      <c r="E16" s="9"/>
      <c r="G16" s="13" t="s">
        <v>79</v>
      </c>
    </row>
    <row r="17" spans="1:5" x14ac:dyDescent="0.25">
      <c r="A17" s="10"/>
      <c r="B17" s="11"/>
      <c r="C17" s="9"/>
      <c r="D17" s="9"/>
      <c r="E17" s="9"/>
    </row>
    <row r="18" spans="1:5" x14ac:dyDescent="0.25">
      <c r="A18" s="7" t="s">
        <v>12</v>
      </c>
      <c r="B18" s="8"/>
      <c r="C18" s="9" t="s">
        <v>11</v>
      </c>
      <c r="D18" s="9"/>
      <c r="E18" s="9"/>
    </row>
    <row r="19" spans="1:5" x14ac:dyDescent="0.25">
      <c r="A19" s="9"/>
      <c r="B19" s="11"/>
      <c r="C19" s="9"/>
      <c r="D19" s="9"/>
      <c r="E19" s="9"/>
    </row>
    <row r="20" spans="1:5" x14ac:dyDescent="0.25">
      <c r="A20" s="9" t="s">
        <v>13</v>
      </c>
      <c r="B20" s="11"/>
      <c r="C20" s="9"/>
      <c r="D20" s="9"/>
      <c r="E20" s="9"/>
    </row>
    <row r="21" spans="1:5" x14ac:dyDescent="0.25">
      <c r="A21" s="9"/>
      <c r="B21" s="11"/>
      <c r="C21" s="9"/>
      <c r="D21" s="9"/>
      <c r="E21" s="9"/>
    </row>
    <row r="22" spans="1:5" x14ac:dyDescent="0.25">
      <c r="A22" s="7" t="s">
        <v>14</v>
      </c>
      <c r="B22" s="8"/>
      <c r="C22" s="9" t="s">
        <v>11</v>
      </c>
      <c r="D22" s="9"/>
      <c r="E22" s="9"/>
    </row>
    <row r="23" spans="1:5" x14ac:dyDescent="0.25">
      <c r="A23" s="9"/>
      <c r="B23" s="11"/>
      <c r="C23" s="9"/>
      <c r="D23" s="9"/>
      <c r="E23" s="9"/>
    </row>
    <row r="24" spans="1:5" x14ac:dyDescent="0.25">
      <c r="A24" s="7" t="s">
        <v>78</v>
      </c>
      <c r="B24" s="8"/>
      <c r="C24" s="9" t="s">
        <v>11</v>
      </c>
      <c r="D24" s="9"/>
      <c r="E24" s="9"/>
    </row>
    <row r="25" spans="1:5" x14ac:dyDescent="0.25">
      <c r="A25" s="9"/>
      <c r="B25" s="11"/>
      <c r="C25" s="9"/>
      <c r="D25" s="9"/>
      <c r="E25" s="9"/>
    </row>
    <row r="26" spans="1:5" x14ac:dyDescent="0.25">
      <c r="A26" s="9" t="s">
        <v>77</v>
      </c>
      <c r="B26" s="11"/>
      <c r="C26" s="9"/>
      <c r="D26" s="9"/>
      <c r="E26" s="9"/>
    </row>
    <row r="27" spans="1:5" x14ac:dyDescent="0.25">
      <c r="A27" s="9"/>
      <c r="B27" s="11"/>
      <c r="C27" s="9"/>
      <c r="D27" s="9"/>
      <c r="E27" s="9"/>
    </row>
    <row r="28" spans="1:5" x14ac:dyDescent="0.25">
      <c r="A28" s="12" t="s">
        <v>16</v>
      </c>
      <c r="B28" s="8"/>
      <c r="C28" s="9" t="s">
        <v>21</v>
      </c>
      <c r="D28" s="9"/>
      <c r="E28" s="9"/>
    </row>
    <row r="29" spans="1:5" x14ac:dyDescent="0.25">
      <c r="A29" s="9"/>
      <c r="B29" s="11"/>
      <c r="C29" s="9"/>
      <c r="D29" s="9"/>
      <c r="E29" s="9"/>
    </row>
    <row r="30" spans="1:5" x14ac:dyDescent="0.25">
      <c r="A30" s="7" t="s">
        <v>15</v>
      </c>
      <c r="B30" s="8"/>
      <c r="C30" s="9" t="s">
        <v>21</v>
      </c>
      <c r="D30" s="9"/>
      <c r="E30" s="9"/>
    </row>
    <row r="31" spans="1:5" x14ac:dyDescent="0.25">
      <c r="A31" s="9"/>
      <c r="B31" s="11"/>
      <c r="C31" s="9"/>
      <c r="D31" s="9"/>
      <c r="E31" s="9"/>
    </row>
    <row r="32" spans="1:5" x14ac:dyDescent="0.25">
      <c r="A32" s="7" t="s">
        <v>17</v>
      </c>
      <c r="B32" s="8"/>
      <c r="C32" s="9" t="s">
        <v>22</v>
      </c>
      <c r="D32" s="9"/>
      <c r="E32" s="9"/>
    </row>
    <row r="33" spans="1:3" x14ac:dyDescent="0.25">
      <c r="B33" s="4"/>
    </row>
    <row r="34" spans="1:3" x14ac:dyDescent="0.25">
      <c r="A34" s="6" t="s">
        <v>18</v>
      </c>
      <c r="B34" s="3"/>
      <c r="C34" s="2" t="s">
        <v>23</v>
      </c>
    </row>
    <row r="35" spans="1:3" x14ac:dyDescent="0.25">
      <c r="B35" s="4"/>
      <c r="C35" s="2"/>
    </row>
    <row r="36" spans="1:3" x14ac:dyDescent="0.25">
      <c r="A36" s="6" t="s">
        <v>19</v>
      </c>
      <c r="B36" s="3"/>
      <c r="C36" s="2" t="s">
        <v>24</v>
      </c>
    </row>
    <row r="37" spans="1:3" x14ac:dyDescent="0.25">
      <c r="B37" s="4"/>
      <c r="C37" s="2"/>
    </row>
    <row r="38" spans="1:3" x14ac:dyDescent="0.25">
      <c r="A38" s="6" t="s">
        <v>20</v>
      </c>
      <c r="B38" s="3"/>
      <c r="C38" s="2" t="s">
        <v>24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2"/>
  <sheetViews>
    <sheetView topLeftCell="A3" workbookViewId="0">
      <selection activeCell="B40" sqref="B40"/>
    </sheetView>
  </sheetViews>
  <sheetFormatPr defaultRowHeight="15" x14ac:dyDescent="0.25"/>
  <sheetData>
    <row r="1" spans="1:5" x14ac:dyDescent="0.25">
      <c r="A1" t="s">
        <v>26</v>
      </c>
      <c r="B1" t="s">
        <v>27</v>
      </c>
      <c r="C1" t="s">
        <v>28</v>
      </c>
      <c r="E1" t="s">
        <v>63</v>
      </c>
    </row>
    <row r="3" spans="1:5" x14ac:dyDescent="0.25">
      <c r="A3" t="s">
        <v>29</v>
      </c>
      <c r="B3" t="str">
        <f>IF(ISBLANK(Calculator!B8)," ",(Calculator!B8-50)/10)</f>
        <v xml:space="preserve"> </v>
      </c>
      <c r="C3">
        <f>Coefficients!B3</f>
        <v>0.26869266000000003</v>
      </c>
      <c r="E3" t="e">
        <f>C3*B3</f>
        <v>#VALUE!</v>
      </c>
    </row>
    <row r="5" spans="1:5" x14ac:dyDescent="0.25">
      <c r="A5" t="s">
        <v>68</v>
      </c>
      <c r="B5" t="str">
        <f>IF(ISBLANK(Calculator!B10)," ",Calculator!B10)</f>
        <v xml:space="preserve"> </v>
      </c>
      <c r="C5">
        <f>Coefficients!B4</f>
        <v>0.36321587999999999</v>
      </c>
      <c r="E5" t="e">
        <f>C5*B5</f>
        <v>#VALUE!</v>
      </c>
    </row>
    <row r="7" spans="1:5" x14ac:dyDescent="0.25">
      <c r="A7" t="s">
        <v>30</v>
      </c>
      <c r="B7" t="str">
        <f>IF(ISBLANK(Calculator!B12)," ",LN(Calculator!B12)/LN(2))</f>
        <v xml:space="preserve"> </v>
      </c>
      <c r="C7">
        <f>Coefficients!B5</f>
        <v>0.10425934000000001</v>
      </c>
      <c r="E7" t="e">
        <f>C7*B7</f>
        <v>#VALUE!</v>
      </c>
    </row>
    <row r="11" spans="1:5" x14ac:dyDescent="0.25">
      <c r="A11" t="s">
        <v>69</v>
      </c>
      <c r="B11" t="str">
        <f>IF(ISBLANK(Calculator!B16)," ",Calculator!B16)</f>
        <v xml:space="preserve"> </v>
      </c>
      <c r="C11">
        <f>Coefficients!B6</f>
        <v>1.44690081</v>
      </c>
      <c r="E11" t="e">
        <f>C11*B11</f>
        <v>#VALUE!</v>
      </c>
    </row>
    <row r="13" spans="1:5" x14ac:dyDescent="0.25">
      <c r="A13" t="s">
        <v>70</v>
      </c>
      <c r="B13" t="str">
        <f>IF(ISBLANK(Calculator!B18)," ",Calculator!B18)</f>
        <v xml:space="preserve"> </v>
      </c>
      <c r="C13">
        <f>Coefficients!B7</f>
        <v>0.76170177999999999</v>
      </c>
      <c r="E13" t="e">
        <f>C13*B13</f>
        <v>#VALUE!</v>
      </c>
    </row>
    <row r="17" spans="1:5" x14ac:dyDescent="0.25">
      <c r="A17" t="s">
        <v>71</v>
      </c>
      <c r="B17" t="str">
        <f>IF(ISBLANK(Calculator!B22)," ",Calculator!B22)</f>
        <v xml:space="preserve"> </v>
      </c>
      <c r="C17">
        <f>Coefficients!B8</f>
        <v>1.5708116000000001</v>
      </c>
      <c r="E17" t="e">
        <f>C17*B17</f>
        <v>#VALUE!</v>
      </c>
    </row>
    <row r="19" spans="1:5" x14ac:dyDescent="0.25">
      <c r="A19" t="s">
        <v>72</v>
      </c>
      <c r="B19" t="str">
        <f>IF(ISBLANK(Calculator!B24)," ",Calculator!B24)</f>
        <v xml:space="preserve"> </v>
      </c>
      <c r="C19">
        <f>Coefficients!B9</f>
        <v>0.54401940000000004</v>
      </c>
      <c r="E19" t="e">
        <f>C19*B19</f>
        <v>#VALUE!</v>
      </c>
    </row>
    <row r="25" spans="1:5" x14ac:dyDescent="0.25">
      <c r="A25" t="s">
        <v>31</v>
      </c>
      <c r="B25" t="str">
        <f>IF(OR(ISBLANK(Calculator!B30),ISBLANK(Calculator!B28))," ",(LN(Calculator!B30/Calculator!B28)-MeanAndSD!B3)/MeanAndSD!C3)</f>
        <v xml:space="preserve"> </v>
      </c>
      <c r="C25">
        <f>Coefficients!B10</f>
        <v>0.26971241000000001</v>
      </c>
      <c r="E25" t="e">
        <f>C25*B25</f>
        <v>#VALUE!</v>
      </c>
    </row>
    <row r="27" spans="1:5" x14ac:dyDescent="0.25">
      <c r="A27" t="s">
        <v>32</v>
      </c>
      <c r="B27" t="str">
        <f>IF(ISBLANK(Calculator!B32)," ",(Calculator!B32-MeanAndSD!B4)/MeanAndSD!C4)</f>
        <v xml:space="preserve"> </v>
      </c>
      <c r="C27">
        <f>Coefficients!B11</f>
        <v>-0.59737311000000004</v>
      </c>
      <c r="E27" t="e">
        <f>C27*B27</f>
        <v>#VALUE!</v>
      </c>
    </row>
    <row r="29" spans="1:5" x14ac:dyDescent="0.25">
      <c r="A29" t="s">
        <v>33</v>
      </c>
      <c r="B29" t="str">
        <f>IF(ISBLANK(Calculator!B34)," ",(1/Calculator!B34-MeanAndSD!B5)/MeanAndSD!C5)</f>
        <v xml:space="preserve"> </v>
      </c>
      <c r="C29">
        <f>Coefficients!B12</f>
        <v>0.25781486999999997</v>
      </c>
      <c r="E29" t="e">
        <f>C29*B29</f>
        <v>#VALUE!</v>
      </c>
    </row>
    <row r="31" spans="1:5" x14ac:dyDescent="0.25">
      <c r="A31" t="s">
        <v>34</v>
      </c>
      <c r="B31" t="str">
        <f>IF(ISBLANK(Calculator!B36)," ",(Calculator!B36-MeanAndSD!B6)/MeanAndSD!C6)</f>
        <v xml:space="preserve"> </v>
      </c>
      <c r="C31">
        <f>Coefficients!B13</f>
        <v>-0.13614825</v>
      </c>
      <c r="E31" t="e">
        <f>C31*B31</f>
        <v>#VALUE!</v>
      </c>
    </row>
    <row r="32" spans="1:5" x14ac:dyDescent="0.25">
      <c r="A32" t="s">
        <v>35</v>
      </c>
      <c r="B32" t="str">
        <f>IF(B31=" "," ",B31*B31)</f>
        <v xml:space="preserve"> </v>
      </c>
      <c r="C32">
        <f>Coefficients!B14</f>
        <v>7.4181800000000006E-2</v>
      </c>
      <c r="E32" t="e">
        <f>C32*B32</f>
        <v>#VALUE!</v>
      </c>
    </row>
    <row r="33" spans="1:5" x14ac:dyDescent="0.25">
      <c r="A33" t="s">
        <v>36</v>
      </c>
      <c r="B33" t="str">
        <f>IF(ISBLANK(Calculator!B38)," ",(LN(Calculator!B38)-MeanAndSD!B7)/MeanAndSD!C7)</f>
        <v xml:space="preserve"> </v>
      </c>
      <c r="C33">
        <f>Coefficients!B15</f>
        <v>0.31659602999999997</v>
      </c>
      <c r="E33" t="e">
        <f>C33*B33</f>
        <v>#VALUE!</v>
      </c>
    </row>
    <row r="34" spans="1:5" x14ac:dyDescent="0.25">
      <c r="A34" t="s">
        <v>37</v>
      </c>
      <c r="B34" t="str">
        <f>IF(B33=" "," ",B33*B33)</f>
        <v xml:space="preserve"> </v>
      </c>
      <c r="C34">
        <f>Coefficients!B16</f>
        <v>8.3092689999999997E-2</v>
      </c>
      <c r="E34" t="e">
        <f>C34*B34</f>
        <v>#VALUE!</v>
      </c>
    </row>
    <row r="36" spans="1:5" x14ac:dyDescent="0.25">
      <c r="A36" t="s">
        <v>62</v>
      </c>
      <c r="B36">
        <v>1</v>
      </c>
      <c r="C36">
        <f>Coefficients!B2</f>
        <v>-4.6708819200000002</v>
      </c>
      <c r="E36">
        <f>C36*B36</f>
        <v>-4.6708819200000002</v>
      </c>
    </row>
    <row r="38" spans="1:5" x14ac:dyDescent="0.25">
      <c r="A38" t="s">
        <v>64</v>
      </c>
      <c r="E38" t="e">
        <f>SUM(E3:E36)</f>
        <v>#VALUE!</v>
      </c>
    </row>
    <row r="40" spans="1:5" x14ac:dyDescent="0.25">
      <c r="A40" t="s">
        <v>65</v>
      </c>
      <c r="E40" t="e">
        <f>EXP(E38)/(EXP(E38)+1)</f>
        <v>#VALUE!</v>
      </c>
    </row>
    <row r="42" spans="1:5" x14ac:dyDescent="0.25">
      <c r="A42" t="s">
        <v>66</v>
      </c>
      <c r="E42" t="e">
        <f>100*E40</f>
        <v>#VALUE!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6"/>
  <sheetViews>
    <sheetView workbookViewId="0">
      <selection activeCell="A2" sqref="A2"/>
    </sheetView>
  </sheetViews>
  <sheetFormatPr defaultRowHeight="15" x14ac:dyDescent="0.25"/>
  <cols>
    <col min="1" max="1" width="34.5703125" bestFit="1" customWidth="1"/>
    <col min="2" max="2" width="11.7109375" bestFit="1" customWidth="1"/>
  </cols>
  <sheetData>
    <row r="1" spans="1:2" x14ac:dyDescent="0.25">
      <c r="B1" t="s">
        <v>46</v>
      </c>
    </row>
    <row r="2" spans="1:2" x14ac:dyDescent="0.25">
      <c r="A2" t="s">
        <v>47</v>
      </c>
      <c r="B2">
        <v>-4.6708819200000002</v>
      </c>
    </row>
    <row r="3" spans="1:2" x14ac:dyDescent="0.25">
      <c r="A3" t="s">
        <v>48</v>
      </c>
      <c r="B3">
        <v>0.26869266000000003</v>
      </c>
    </row>
    <row r="4" spans="1:2" x14ac:dyDescent="0.25">
      <c r="A4" t="s">
        <v>49</v>
      </c>
      <c r="B4">
        <v>0.36321587999999999</v>
      </c>
    </row>
    <row r="5" spans="1:2" x14ac:dyDescent="0.25">
      <c r="A5" t="s">
        <v>50</v>
      </c>
      <c r="B5">
        <v>0.10425934000000001</v>
      </c>
    </row>
    <row r="6" spans="1:2" x14ac:dyDescent="0.25">
      <c r="A6" t="s">
        <v>51</v>
      </c>
      <c r="B6">
        <v>1.44690081</v>
      </c>
    </row>
    <row r="7" spans="1:2" x14ac:dyDescent="0.25">
      <c r="A7" t="s">
        <v>52</v>
      </c>
      <c r="B7">
        <v>0.76170177999999999</v>
      </c>
    </row>
    <row r="8" spans="1:2" x14ac:dyDescent="0.25">
      <c r="A8" t="s">
        <v>53</v>
      </c>
      <c r="B8">
        <v>1.5708116000000001</v>
      </c>
    </row>
    <row r="9" spans="1:2" x14ac:dyDescent="0.25">
      <c r="A9" t="s">
        <v>54</v>
      </c>
      <c r="B9">
        <v>0.54401940000000004</v>
      </c>
    </row>
    <row r="10" spans="1:2" x14ac:dyDescent="0.25">
      <c r="A10" t="s">
        <v>55</v>
      </c>
      <c r="B10">
        <v>0.26971241000000001</v>
      </c>
    </row>
    <row r="11" spans="1:2" x14ac:dyDescent="0.25">
      <c r="A11" t="s">
        <v>56</v>
      </c>
      <c r="B11">
        <v>-0.59737311000000004</v>
      </c>
    </row>
    <row r="12" spans="1:2" x14ac:dyDescent="0.25">
      <c r="A12" t="s">
        <v>57</v>
      </c>
      <c r="B12">
        <v>0.25781486999999997</v>
      </c>
    </row>
    <row r="13" spans="1:2" x14ac:dyDescent="0.25">
      <c r="A13" t="s">
        <v>58</v>
      </c>
      <c r="B13">
        <v>-0.13614825</v>
      </c>
    </row>
    <row r="14" spans="1:2" x14ac:dyDescent="0.25">
      <c r="A14" t="s">
        <v>59</v>
      </c>
      <c r="B14">
        <v>7.4181800000000006E-2</v>
      </c>
    </row>
    <row r="15" spans="1:2" x14ac:dyDescent="0.25">
      <c r="A15" t="s">
        <v>60</v>
      </c>
      <c r="B15">
        <v>0.31659602999999997</v>
      </c>
    </row>
    <row r="16" spans="1:2" x14ac:dyDescent="0.25">
      <c r="A16" t="s">
        <v>61</v>
      </c>
      <c r="B16">
        <v>8.3092689999999997E-2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A7" sqref="A7"/>
    </sheetView>
  </sheetViews>
  <sheetFormatPr defaultRowHeight="15" x14ac:dyDescent="0.25"/>
  <cols>
    <col min="1" max="1" width="10" bestFit="1" customWidth="1"/>
    <col min="2" max="2" width="12" bestFit="1" customWidth="1"/>
    <col min="3" max="3" width="11" bestFit="1" customWidth="1"/>
  </cols>
  <sheetData>
    <row r="1" spans="1:3" x14ac:dyDescent="0.25">
      <c r="B1" t="s">
        <v>44</v>
      </c>
      <c r="C1" t="s">
        <v>45</v>
      </c>
    </row>
    <row r="2" spans="1:3" x14ac:dyDescent="0.25">
      <c r="A2" t="s">
        <v>38</v>
      </c>
      <c r="B2">
        <v>2.4353331800000002</v>
      </c>
      <c r="C2">
        <v>1.5168038500000001</v>
      </c>
    </row>
    <row r="3" spans="1:3" x14ac:dyDescent="0.25">
      <c r="A3" t="s">
        <v>39</v>
      </c>
      <c r="B3">
        <v>1.2996877099999999</v>
      </c>
      <c r="C3">
        <v>0.70992493000000001</v>
      </c>
    </row>
    <row r="4" spans="1:3" x14ac:dyDescent="0.25">
      <c r="A4" t="s">
        <v>40</v>
      </c>
      <c r="B4">
        <v>32.224169590000002</v>
      </c>
      <c r="C4">
        <v>5.0835103699999999</v>
      </c>
    </row>
    <row r="5" spans="1:3" x14ac:dyDescent="0.25">
      <c r="A5" t="s">
        <v>41</v>
      </c>
      <c r="B5">
        <v>1.43979E-2</v>
      </c>
      <c r="C5">
        <v>3.8191499999999999E-3</v>
      </c>
    </row>
    <row r="6" spans="1:3" x14ac:dyDescent="0.25">
      <c r="A6" t="s">
        <v>42</v>
      </c>
      <c r="B6">
        <v>102.49602181</v>
      </c>
      <c r="C6">
        <v>4.6890926500000001</v>
      </c>
    </row>
    <row r="7" spans="1:3" x14ac:dyDescent="0.25">
      <c r="A7" t="s">
        <v>43</v>
      </c>
      <c r="B7">
        <v>1.69707893</v>
      </c>
      <c r="C7">
        <v>0.46271928000000001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Calculator</vt:lpstr>
      <vt:lpstr>Calculations</vt:lpstr>
      <vt:lpstr>Coefficients</vt:lpstr>
      <vt:lpstr>MeanAndSD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McConnachie - (COPD_cardio)</dc:creator>
  <cp:lastModifiedBy>John Cleland</cp:lastModifiedBy>
  <dcterms:created xsi:type="dcterms:W3CDTF">2021-06-27T08:37:37Z</dcterms:created>
  <dcterms:modified xsi:type="dcterms:W3CDTF">2021-06-30T18:19:16Z</dcterms:modified>
</cp:coreProperties>
</file>